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X:\i3_network\SYNTHESYS+\Access\VA\"/>
    </mc:Choice>
  </mc:AlternateContent>
  <xr:revisionPtr revIDLastSave="0" documentId="8_{428D0763-2E95-42C4-832E-BDCC483C9DBA}" xr6:coauthVersionLast="45" xr6:coauthVersionMax="45" xr10:uidLastSave="{00000000-0000-0000-0000-000000000000}"/>
  <workbookProtection workbookAlgorithmName="SHA-512" workbookHashValue="5zdp+i7bbiil7fvPiGuCT5qb+TNBFjv69+WJiuPW1rqQaRf5aCiDeJbB8wXT+0F5UvYE9jGPk2u50o9Lnq/kkA==" workbookSaltValue="uYDRZlcX9Vnb9DOiwkcWrg==" workbookSpinCount="100000" lockStructure="1"/>
  <bookViews>
    <workbookView xWindow="-120" yWindow="-120" windowWidth="19440" windowHeight="15000" activeTab="1" xr2:uid="{8E3B592C-5567-4C41-A1FB-C9A32FB7D39A}"/>
  </bookViews>
  <sheets>
    <sheet name="BUDGETS AND GUIDANCE" sheetId="1" r:id="rId1"/>
    <sheet name="PROJECT COSTS"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 i="2" l="1"/>
  <c r="G35" i="2"/>
  <c r="G36" i="2"/>
  <c r="G37" i="2"/>
  <c r="G33" i="2"/>
  <c r="G38" i="2" s="1"/>
  <c r="F13" i="2"/>
  <c r="G13" i="2" s="1"/>
  <c r="F14" i="2"/>
  <c r="F15" i="2"/>
  <c r="G15" i="2" s="1"/>
  <c r="F16" i="2"/>
  <c r="G16" i="2" s="1"/>
  <c r="F17" i="2"/>
  <c r="G17" i="2" s="1"/>
  <c r="F18" i="2"/>
  <c r="G18" i="2" s="1"/>
  <c r="F19" i="2"/>
  <c r="G19" i="2" s="1"/>
  <c r="F20" i="2"/>
  <c r="G20" i="2" s="1"/>
  <c r="F21" i="2"/>
  <c r="G21" i="2" s="1"/>
  <c r="G14" i="2"/>
  <c r="F12" i="2"/>
  <c r="G12" i="2" s="1"/>
  <c r="G22" i="2" l="1"/>
  <c r="G42" i="2" s="1"/>
  <c r="G43" i="2" s="1"/>
  <c r="G44" i="2" l="1"/>
  <c r="E3" i="1"/>
  <c r="D3" i="1" s="1"/>
  <c r="E4" i="1"/>
  <c r="D4" i="1" s="1"/>
  <c r="G4" i="1" s="1"/>
  <c r="H4" i="1" s="1"/>
  <c r="F4" i="1"/>
  <c r="E5" i="1"/>
  <c r="D5" i="1" s="1"/>
  <c r="G5" i="1" s="1"/>
  <c r="H5" i="1" s="1"/>
  <c r="E6" i="1"/>
  <c r="D6" i="1" s="1"/>
  <c r="G6" i="1" s="1"/>
  <c r="H6" i="1" s="1"/>
  <c r="E7" i="1"/>
  <c r="D7" i="1" s="1"/>
  <c r="G7" i="1" s="1"/>
  <c r="H7" i="1" s="1"/>
  <c r="E8" i="1"/>
  <c r="D8" i="1" s="1"/>
  <c r="G8" i="1" s="1"/>
  <c r="H8" i="1" s="1"/>
  <c r="E9" i="1"/>
  <c r="D9" i="1" s="1"/>
  <c r="G9" i="1" s="1"/>
  <c r="H9" i="1" s="1"/>
  <c r="E10" i="1"/>
  <c r="D10" i="1" s="1"/>
  <c r="G10" i="1" s="1"/>
  <c r="H10" i="1" s="1"/>
  <c r="E11" i="1"/>
  <c r="D11" i="1" s="1"/>
  <c r="G11" i="1" s="1"/>
  <c r="H11" i="1" s="1"/>
  <c r="E12" i="1"/>
  <c r="D12" i="1" s="1"/>
  <c r="G12" i="1" s="1"/>
  <c r="H12" i="1" s="1"/>
  <c r="E13" i="1"/>
  <c r="D13" i="1" s="1"/>
  <c r="G13" i="1" s="1"/>
  <c r="H13" i="1" s="1"/>
  <c r="E14" i="1"/>
  <c r="D14" i="1" s="1"/>
  <c r="G14" i="1" s="1"/>
  <c r="H14" i="1" s="1"/>
  <c r="E15" i="1"/>
  <c r="D15" i="1" s="1"/>
  <c r="G15" i="1" s="1"/>
  <c r="H15" i="1" s="1"/>
  <c r="E16" i="1"/>
  <c r="D16" i="1" s="1"/>
  <c r="G16" i="1" s="1"/>
  <c r="H16" i="1" s="1"/>
  <c r="E17" i="1"/>
  <c r="D17" i="1" s="1"/>
  <c r="G17" i="1" s="1"/>
  <c r="H17" i="1" s="1"/>
  <c r="E18" i="1"/>
  <c r="D18" i="1" s="1"/>
  <c r="G18" i="1" s="1"/>
  <c r="H18" i="1" s="1"/>
  <c r="E19" i="1"/>
  <c r="D19" i="1" s="1"/>
  <c r="G19" i="1" s="1"/>
  <c r="H19" i="1" s="1"/>
  <c r="E20" i="1"/>
  <c r="D20" i="1" s="1"/>
  <c r="G20" i="1" s="1"/>
  <c r="H20" i="1" s="1"/>
  <c r="E21" i="1"/>
  <c r="D21" i="1" s="1"/>
  <c r="G21" i="1" s="1"/>
  <c r="H21" i="1" s="1"/>
  <c r="G3" i="1" l="1"/>
  <c r="H3" i="1" l="1"/>
  <c r="H22" i="1" s="1"/>
</calcChain>
</file>

<file path=xl/sharedStrings.xml><?xml version="1.0" encoding="utf-8"?>
<sst xmlns="http://schemas.openxmlformats.org/spreadsheetml/2006/main" count="66" uniqueCount="63">
  <si>
    <t>Enter Project title below:</t>
  </si>
  <si>
    <t>Staff costs</t>
  </si>
  <si>
    <t>Role:</t>
  </si>
  <si>
    <t>Digitiser</t>
  </si>
  <si>
    <t>Curator</t>
  </si>
  <si>
    <t>Gross annual salary</t>
  </si>
  <si>
    <t>Days on project</t>
  </si>
  <si>
    <t>Cost per day</t>
  </si>
  <si>
    <t xml:space="preserve">Project cost </t>
  </si>
  <si>
    <t>Project management</t>
  </si>
  <si>
    <t>Data manager/data mobilisation</t>
  </si>
  <si>
    <r>
      <t xml:space="preserve">Others </t>
    </r>
    <r>
      <rPr>
        <i/>
        <sz val="11"/>
        <color theme="1"/>
        <rFont val="Calibri"/>
        <family val="2"/>
        <scheme val="minor"/>
      </rPr>
      <t>(please specify below)</t>
    </r>
  </si>
  <si>
    <t>TOTAL</t>
  </si>
  <si>
    <t>Capital costs are NOT permitted under VA. </t>
  </si>
  <si>
    <t>Consumables such as barcodes are also a permitted cost if included in the spreadsheet for your institution. Funded projects MUST retain relevant invoices for audit.</t>
  </si>
  <si>
    <t>Consumables</t>
  </si>
  <si>
    <t>Units</t>
  </si>
  <si>
    <t>Cost per unit</t>
  </si>
  <si>
    <t>Project cost</t>
  </si>
  <si>
    <t>PROJECT COSTS SUBTOTAL</t>
  </si>
  <si>
    <t>OVERHEADS @25%</t>
  </si>
  <si>
    <t>TOTAL ESTIMATED PROJECT COSTS</t>
  </si>
  <si>
    <t>Please specify each item type below</t>
  </si>
  <si>
    <t>RBGK</t>
  </si>
  <si>
    <t>RBGE</t>
  </si>
  <si>
    <t>NRM</t>
  </si>
  <si>
    <t>HUJI</t>
  </si>
  <si>
    <t>HNHM</t>
  </si>
  <si>
    <t>MNHN</t>
  </si>
  <si>
    <t>LUOMUS</t>
  </si>
  <si>
    <t>CSIC</t>
  </si>
  <si>
    <t>UCPH</t>
  </si>
  <si>
    <t>SMNS</t>
  </si>
  <si>
    <t>SGN</t>
  </si>
  <si>
    <t>MfN</t>
  </si>
  <si>
    <t>BGBM</t>
  </si>
  <si>
    <t>NMP</t>
  </si>
  <si>
    <t>BGM</t>
  </si>
  <si>
    <t>RMCA</t>
  </si>
  <si>
    <t>RBINS</t>
  </si>
  <si>
    <t>*No OH on contracting costs</t>
  </si>
  <si>
    <t>NHMW</t>
  </si>
  <si>
    <t>NHM</t>
  </si>
  <si>
    <t>OH (25%)</t>
  </si>
  <si>
    <t>Contingency</t>
  </si>
  <si>
    <t>Contracting</t>
  </si>
  <si>
    <t>Staff</t>
  </si>
  <si>
    <t>Call 1 Total</t>
  </si>
  <si>
    <r>
      <rPr>
        <u/>
        <sz val="11"/>
        <rFont val="Arial"/>
        <family val="2"/>
      </rPr>
      <t>The key expected cost for VA projects is staff time</t>
    </r>
    <r>
      <rPr>
        <sz val="11"/>
        <rFont val="Arial"/>
        <family val="2"/>
      </rPr>
      <t>. Funded projects must be expected to record staff time per member of staff, per project, in timesheets to hourly level.</t>
    </r>
  </si>
  <si>
    <t>Facillity charges e.g. daily or hourly charges to use equipment are NOT allowable </t>
  </si>
  <si>
    <t>GUIDANCE ON ELIGIBLE PROJECT COSTS</t>
  </si>
  <si>
    <t xml:space="preserve">20% of each participating organisation's total VA budget has been set aside as a contingency against risk. This is to provide a buffer in case an Access partner discovers a project requires more staff time than originally anticipated. </t>
  </si>
  <si>
    <t xml:space="preserve">After authorisation from the Access Stream Leader, contingency funds will be 'released' to organisations. This will be when some VA projects have been completed and Access partners have a better understanding of the financial impacts and work within VA Call 1. </t>
  </si>
  <si>
    <t>OVERHEADS</t>
  </si>
  <si>
    <t>Overheads are 25% of total expenditure of 'Staff' and 'Consumables'</t>
  </si>
  <si>
    <t>In order to make costing easier for VA Coordinators, the NHM MT has provided the 'Staff' and 'Consumables' column as the maximum which can be charged to the VA Call 1 budget, which would incur the Overhead in the column marked 'Overhead'.</t>
  </si>
  <si>
    <t>VA coordinator costs should NOT be included in this template – they will be considered later, and to be claimed separately whether or not projects are successful. If VA coordinators are involved in project delivery e.g. digitisation or project management this should be recorded as project cost of the relevant role.</t>
  </si>
  <si>
    <t>AFTER PRIORITISATION</t>
  </si>
  <si>
    <t>Once all VA Proposals have been prioritised, the cost of VA Coordinator time will be deducted from the 'Staff' column by the NHM MT</t>
  </si>
  <si>
    <t xml:space="preserve">This will leave the remaining staff budget available to allocate across proposals </t>
  </si>
  <si>
    <t>We expect there to be a governance discussion to re-visit institutional limits in light of project prioritisation</t>
  </si>
  <si>
    <t>Contractor cost - NHM Wien only</t>
  </si>
  <si>
    <r>
      <t xml:space="preserve">ALL COSTS ARE IN EUROS </t>
    </r>
    <r>
      <rPr>
        <b/>
        <sz val="14"/>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</si>
</sst>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2]\ * #,##0.00_-;\-[$€-2]\ * #,##0.00_-;_-[$€-2]\ * &quot;-&quot;??_-;_-@_-"/>
  </numFmts>
  <fonts count="14" x14ac:knownFonts="1">
    <font>
      <sz val="11"/>
      <color theme="1"/>
      <name val="Calibri"/>
      <family val="2"/>
      <scheme val="minor"/>
    </font>
    <font>
      <b/>
      <sz val="11"/>
      <color theme="1"/>
      <name val="Calibri"/>
      <family val="2"/>
      <scheme val="minor"/>
    </font>
    <font>
      <sz val="11"/>
      <color theme="1"/>
      <name val="Calibri"/>
      <family val="2"/>
    </font>
    <font>
      <b/>
      <sz val="14"/>
      <color theme="1"/>
      <name val="Calibri"/>
      <family val="2"/>
      <scheme val="minor"/>
    </font>
    <font>
      <b/>
      <sz val="14"/>
      <color theme="1"/>
      <name val="Calibri"/>
      <family val="2"/>
    </font>
    <font>
      <i/>
      <sz val="11"/>
      <color theme="1"/>
      <name val="Calibri"/>
      <family val="2"/>
      <scheme val="minor"/>
    </font>
    <font>
      <sz val="11"/>
      <name val="Arial"/>
      <family val="2"/>
    </font>
    <font>
      <sz val="11"/>
      <name val="Calibri"/>
      <family val="2"/>
      <scheme val="minor"/>
    </font>
    <font>
      <sz val="11"/>
      <color theme="1"/>
      <name val="Calibri"/>
      <family val="2"/>
      <scheme val="minor"/>
    </font>
    <font>
      <b/>
      <sz val="10"/>
      <name val="Arial"/>
      <family val="2"/>
    </font>
    <font>
      <sz val="10"/>
      <name val="Arial"/>
      <family val="2"/>
    </font>
    <font>
      <u/>
      <sz val="11"/>
      <name val="Arial"/>
      <family val="2"/>
    </font>
    <font>
      <sz val="11"/>
      <color theme="1"/>
      <name val="Arial"/>
      <family val="2"/>
    </font>
    <font>
      <b/>
      <sz val="11"/>
      <color theme="1"/>
      <name val="Arial"/>
      <family val="2"/>
    </font>
  </fonts>
  <fills count="6">
    <fill>
      <patternFill patternType="none"/>
    </fill>
    <fill>
      <patternFill patternType="gray125"/>
    </fill>
    <fill>
      <patternFill patternType="solid">
        <fgColor theme="7" tint="0.59999389629810485"/>
        <bgColor indexed="64"/>
      </patternFill>
    </fill>
    <fill>
      <patternFill patternType="solid">
        <fgColor theme="7" tint="0.59996337778862885"/>
        <bgColor indexed="64"/>
      </patternFill>
    </fill>
    <fill>
      <patternFill patternType="solid">
        <fgColor theme="0"/>
        <bgColor indexed="64"/>
      </patternFill>
    </fill>
    <fill>
      <patternFill patternType="solid">
        <fgColor theme="9" tint="0.599963377788628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8" fillId="0" borderId="0" applyFont="0" applyFill="0" applyBorder="0" applyAlignment="0" applyProtection="0"/>
  </cellStyleXfs>
  <cellXfs count="42">
    <xf numFmtId="0" fontId="0" fillId="0" borderId="0" xfId="0"/>
    <xf numFmtId="0" fontId="1" fillId="2" borderId="1" xfId="0" applyFont="1" applyFill="1" applyBorder="1" applyAlignment="1" applyProtection="1">
      <alignment vertical="center" wrapText="1"/>
      <protection locked="0"/>
    </xf>
    <xf numFmtId="0" fontId="7" fillId="0" borderId="0" xfId="0" applyFont="1"/>
    <xf numFmtId="4" fontId="0" fillId="0" borderId="0" xfId="0" applyNumberFormat="1"/>
    <xf numFmtId="43" fontId="0" fillId="0" borderId="0" xfId="0" applyNumberFormat="1"/>
    <xf numFmtId="43" fontId="0" fillId="0" borderId="0" xfId="1" applyFont="1"/>
    <xf numFmtId="3" fontId="0" fillId="0" borderId="0" xfId="0" applyNumberFormat="1"/>
    <xf numFmtId="164" fontId="0" fillId="0" borderId="0" xfId="0" applyNumberFormat="1" applyFill="1" applyAlignment="1" applyProtection="1">
      <alignment wrapText="1"/>
    </xf>
    <xf numFmtId="0" fontId="0" fillId="3" borderId="0" xfId="0" applyFill="1" applyAlignment="1" applyProtection="1">
      <alignment wrapText="1"/>
    </xf>
    <xf numFmtId="0" fontId="0" fillId="3" borderId="0" xfId="0" applyFill="1" applyAlignment="1" applyProtection="1">
      <alignment wrapText="1"/>
      <protection locked="0"/>
    </xf>
    <xf numFmtId="0" fontId="0" fillId="0" borderId="0" xfId="0" applyAlignment="1" applyProtection="1">
      <alignment wrapText="1"/>
      <protection locked="0"/>
    </xf>
    <xf numFmtId="0" fontId="1" fillId="3" borderId="0" xfId="0" applyFont="1" applyFill="1" applyAlignment="1" applyProtection="1">
      <alignment wrapText="1"/>
      <protection locked="0"/>
    </xf>
    <xf numFmtId="0" fontId="0" fillId="4" borderId="0" xfId="0" applyFill="1" applyAlignment="1" applyProtection="1">
      <alignment horizontal="center" wrapText="1"/>
      <protection locked="0"/>
    </xf>
    <xf numFmtId="164" fontId="0" fillId="0" borderId="0" xfId="0" applyNumberFormat="1" applyFill="1" applyAlignment="1" applyProtection="1">
      <alignment wrapText="1"/>
      <protection locked="0"/>
    </xf>
    <xf numFmtId="2" fontId="0" fillId="0" borderId="0" xfId="0" applyNumberFormat="1" applyFill="1" applyAlignment="1" applyProtection="1">
      <alignment wrapText="1"/>
      <protection locked="0"/>
    </xf>
    <xf numFmtId="0" fontId="0" fillId="3" borderId="0" xfId="0" applyFont="1" applyFill="1" applyAlignment="1" applyProtection="1">
      <alignment wrapText="1"/>
      <protection locked="0"/>
    </xf>
    <xf numFmtId="0" fontId="0" fillId="0" borderId="0" xfId="0" applyFill="1" applyAlignment="1" applyProtection="1">
      <alignment wrapText="1"/>
      <protection locked="0"/>
    </xf>
    <xf numFmtId="0" fontId="2" fillId="3" borderId="0" xfId="0" applyFont="1" applyFill="1" applyAlignment="1" applyProtection="1">
      <alignment wrapText="1"/>
      <protection locked="0"/>
    </xf>
    <xf numFmtId="0" fontId="5" fillId="3" borderId="0" xfId="0" applyFont="1" applyFill="1" applyAlignment="1" applyProtection="1">
      <alignment wrapText="1"/>
      <protection locked="0"/>
    </xf>
    <xf numFmtId="0" fontId="0" fillId="0" borderId="0" xfId="0" applyAlignment="1">
      <alignment vertical="distributed" wrapText="1"/>
    </xf>
    <xf numFmtId="0" fontId="0" fillId="0" borderId="0" xfId="0" applyProtection="1"/>
    <xf numFmtId="0" fontId="0" fillId="0" borderId="1" xfId="0" applyBorder="1" applyProtection="1"/>
    <xf numFmtId="0" fontId="10" fillId="0" borderId="1" xfId="0" applyFont="1" applyBorder="1" applyProtection="1"/>
    <xf numFmtId="0" fontId="9" fillId="0" borderId="1" xfId="0" applyFont="1" applyBorder="1" applyAlignment="1" applyProtection="1">
      <alignment wrapText="1"/>
    </xf>
    <xf numFmtId="164" fontId="0" fillId="0" borderId="1" xfId="1" applyNumberFormat="1" applyFont="1" applyBorder="1" applyProtection="1"/>
    <xf numFmtId="164" fontId="0" fillId="0" borderId="1" xfId="0" applyNumberFormat="1" applyBorder="1" applyProtection="1"/>
    <xf numFmtId="43" fontId="0" fillId="0" borderId="0" xfId="0" applyNumberFormat="1" applyProtection="1"/>
    <xf numFmtId="43" fontId="10" fillId="0" borderId="0" xfId="0" applyNumberFormat="1" applyFont="1" applyProtection="1"/>
    <xf numFmtId="0" fontId="7" fillId="0" borderId="0" xfId="0" applyFont="1" applyProtection="1"/>
    <xf numFmtId="164" fontId="0" fillId="0" borderId="2" xfId="0" applyNumberFormat="1" applyBorder="1" applyProtection="1"/>
    <xf numFmtId="164" fontId="0" fillId="0" borderId="0" xfId="0" applyNumberFormat="1" applyProtection="1"/>
    <xf numFmtId="164" fontId="1" fillId="0" borderId="3" xfId="0" applyNumberFormat="1" applyFont="1" applyBorder="1" applyProtection="1"/>
    <xf numFmtId="164" fontId="9" fillId="0" borderId="4" xfId="0" applyNumberFormat="1" applyFont="1" applyBorder="1" applyProtection="1"/>
    <xf numFmtId="0" fontId="0" fillId="0" borderId="0" xfId="0" applyAlignment="1" applyProtection="1">
      <alignment vertical="distributed" wrapText="1"/>
    </xf>
    <xf numFmtId="0" fontId="12" fillId="0" borderId="0" xfId="0" applyFont="1" applyAlignment="1" applyProtection="1">
      <alignment vertical="distributed" wrapText="1"/>
    </xf>
    <xf numFmtId="0" fontId="6" fillId="0" borderId="0" xfId="0" applyFont="1" applyAlignment="1" applyProtection="1">
      <alignment vertical="distributed" wrapText="1"/>
    </xf>
    <xf numFmtId="0" fontId="6" fillId="0" borderId="0" xfId="0" applyFont="1" applyAlignment="1" applyProtection="1">
      <alignment vertical="distributed" wrapText="1"/>
    </xf>
    <xf numFmtId="0" fontId="13" fillId="0" borderId="0" xfId="0" applyFont="1" applyAlignment="1" applyProtection="1">
      <alignment vertical="distributed" wrapText="1"/>
    </xf>
    <xf numFmtId="0" fontId="12" fillId="0" borderId="0" xfId="0" applyFont="1" applyAlignment="1" applyProtection="1">
      <alignment vertical="distributed" wrapText="1"/>
    </xf>
    <xf numFmtId="0" fontId="1" fillId="3" borderId="0" xfId="0" applyFont="1" applyFill="1" applyAlignment="1" applyProtection="1">
      <alignment horizontal="center" wrapText="1"/>
      <protection locked="0"/>
    </xf>
    <xf numFmtId="0" fontId="0" fillId="3" borderId="0" xfId="0" applyFill="1" applyAlignment="1" applyProtection="1">
      <alignment horizontal="center" wrapText="1"/>
      <protection locked="0"/>
    </xf>
    <xf numFmtId="0" fontId="3" fillId="5" borderId="0" xfId="0" applyFont="1" applyFill="1" applyAlignment="1" applyProtection="1">
      <alignment horizontal="center" wrapText="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3_network/SYNTHESYS+/Finance/Budget/SYNTHESYS+%20Budget%20HH%2030_01_20%20-%20do%20not%20u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NA2"/>
      <sheetName val="NA3"/>
      <sheetName val="NA4"/>
      <sheetName val="NA5"/>
      <sheetName val="JRA1"/>
      <sheetName val="JRA2"/>
      <sheetName val="JRA3"/>
      <sheetName val="TA"/>
      <sheetName val="VA"/>
      <sheetName val="History of changes"/>
      <sheetName val="Format for the portal"/>
      <sheetName val="Format for the portal (2)"/>
      <sheetName val="NHM bus.plan."/>
      <sheetName val="NHM bus.plan. no formulae"/>
    </sheetNames>
    <sheetDataSet>
      <sheetData sheetId="0"/>
      <sheetData sheetId="1"/>
      <sheetData sheetId="2"/>
      <sheetData sheetId="3"/>
      <sheetData sheetId="4"/>
      <sheetData sheetId="5"/>
      <sheetData sheetId="6"/>
      <sheetData sheetId="7"/>
      <sheetData sheetId="8"/>
      <sheetData sheetId="9">
        <row r="4">
          <cell r="E4">
            <v>60528.45</v>
          </cell>
          <cell r="G4">
            <v>0</v>
          </cell>
          <cell r="H4">
            <v>0</v>
          </cell>
          <cell r="I4">
            <v>15132.112499999999</v>
          </cell>
          <cell r="K4">
            <v>75660.56</v>
          </cell>
        </row>
        <row r="5">
          <cell r="E5">
            <v>37059.449999999997</v>
          </cell>
          <cell r="G5">
            <v>4944</v>
          </cell>
          <cell r="H5">
            <v>5000</v>
          </cell>
          <cell r="I5">
            <v>10500.86</v>
          </cell>
          <cell r="K5">
            <v>57504.31</v>
          </cell>
        </row>
        <row r="6">
          <cell r="E6">
            <v>28884.75</v>
          </cell>
          <cell r="G6">
            <v>16000</v>
          </cell>
          <cell r="H6">
            <v>0</v>
          </cell>
          <cell r="I6">
            <v>11221.1875</v>
          </cell>
          <cell r="K6">
            <v>56105.94</v>
          </cell>
        </row>
        <row r="7">
          <cell r="E7">
            <v>31115</v>
          </cell>
          <cell r="G7">
            <v>15000</v>
          </cell>
          <cell r="H7">
            <v>0</v>
          </cell>
          <cell r="I7">
            <v>11528.75</v>
          </cell>
          <cell r="K7">
            <v>57643.75</v>
          </cell>
        </row>
        <row r="8">
          <cell r="E8">
            <v>31189.05</v>
          </cell>
          <cell r="G8">
            <v>0</v>
          </cell>
          <cell r="H8">
            <v>0</v>
          </cell>
          <cell r="I8">
            <v>7797.2624999999998</v>
          </cell>
          <cell r="K8">
            <v>38986.31</v>
          </cell>
        </row>
        <row r="10">
          <cell r="E10">
            <v>32550</v>
          </cell>
          <cell r="G10">
            <v>13559.45</v>
          </cell>
          <cell r="H10">
            <v>0</v>
          </cell>
          <cell r="I10">
            <v>11527.362499999999</v>
          </cell>
          <cell r="K10">
            <v>57636.81</v>
          </cell>
        </row>
        <row r="11">
          <cell r="E11">
            <v>29189.05</v>
          </cell>
          <cell r="G11">
            <v>2000</v>
          </cell>
          <cell r="H11">
            <v>0</v>
          </cell>
          <cell r="I11">
            <v>7797.2624999999998</v>
          </cell>
          <cell r="K11">
            <v>38986.31</v>
          </cell>
        </row>
        <row r="12">
          <cell r="E12">
            <v>43000</v>
          </cell>
          <cell r="G12">
            <v>3000</v>
          </cell>
          <cell r="H12">
            <v>0</v>
          </cell>
          <cell r="I12">
            <v>11500</v>
          </cell>
          <cell r="K12">
            <v>57500</v>
          </cell>
        </row>
        <row r="13">
          <cell r="E13">
            <v>45344.79</v>
          </cell>
          <cell r="G13">
            <v>0</v>
          </cell>
          <cell r="H13">
            <v>0</v>
          </cell>
          <cell r="I13">
            <v>11336.1975</v>
          </cell>
          <cell r="K13">
            <v>56680.99</v>
          </cell>
        </row>
        <row r="14">
          <cell r="E14">
            <v>28414.45</v>
          </cell>
          <cell r="G14">
            <v>2800</v>
          </cell>
          <cell r="H14">
            <v>0</v>
          </cell>
          <cell r="I14">
            <v>7803.6125000000002</v>
          </cell>
          <cell r="K14">
            <v>39018.06</v>
          </cell>
        </row>
        <row r="16">
          <cell r="E16">
            <v>40929.449999999997</v>
          </cell>
          <cell r="G16">
            <v>4000</v>
          </cell>
          <cell r="H16">
            <v>0</v>
          </cell>
          <cell r="I16">
            <v>11232.362499999999</v>
          </cell>
          <cell r="K16">
            <v>56161.81</v>
          </cell>
        </row>
        <row r="18">
          <cell r="E18">
            <v>42816</v>
          </cell>
          <cell r="G18">
            <v>3194</v>
          </cell>
          <cell r="H18">
            <v>0</v>
          </cell>
          <cell r="I18">
            <v>11502.5</v>
          </cell>
          <cell r="K18">
            <v>57512.5</v>
          </cell>
        </row>
        <row r="19">
          <cell r="E19">
            <v>43161.45</v>
          </cell>
          <cell r="G19">
            <v>3200</v>
          </cell>
          <cell r="H19">
            <v>0</v>
          </cell>
          <cell r="I19">
            <v>11590.362499999999</v>
          </cell>
          <cell r="K19">
            <v>57951.81</v>
          </cell>
        </row>
        <row r="20">
          <cell r="E20">
            <v>53558.2</v>
          </cell>
          <cell r="G20">
            <v>7260</v>
          </cell>
          <cell r="H20">
            <v>0</v>
          </cell>
          <cell r="I20">
            <v>15204.55</v>
          </cell>
          <cell r="K20">
            <v>76022.75</v>
          </cell>
        </row>
        <row r="24">
          <cell r="E24">
            <v>38944.5</v>
          </cell>
          <cell r="G24">
            <v>7059.45</v>
          </cell>
          <cell r="H24">
            <v>0</v>
          </cell>
          <cell r="I24">
            <v>11500.987499999999</v>
          </cell>
          <cell r="K24">
            <v>57504.94</v>
          </cell>
        </row>
        <row r="25">
          <cell r="E25">
            <v>18900</v>
          </cell>
          <cell r="G25">
            <v>12259.45</v>
          </cell>
          <cell r="H25">
            <v>0</v>
          </cell>
          <cell r="I25">
            <v>7789.8625000000002</v>
          </cell>
          <cell r="K25">
            <v>38949.31</v>
          </cell>
        </row>
        <row r="29">
          <cell r="E29">
            <v>31159.45</v>
          </cell>
          <cell r="G29">
            <v>0</v>
          </cell>
          <cell r="H29">
            <v>0</v>
          </cell>
          <cell r="I29">
            <v>7789.8625000000002</v>
          </cell>
          <cell r="K29">
            <v>38949.31</v>
          </cell>
        </row>
        <row r="31">
          <cell r="E31">
            <v>26106.75</v>
          </cell>
          <cell r="G31">
            <v>5082</v>
          </cell>
          <cell r="H31">
            <v>0</v>
          </cell>
          <cell r="I31">
            <v>7797.1875</v>
          </cell>
          <cell r="K31">
            <v>38985.94</v>
          </cell>
        </row>
        <row r="32">
          <cell r="E32">
            <v>30247.45</v>
          </cell>
          <cell r="G32">
            <v>1140</v>
          </cell>
          <cell r="H32">
            <v>0</v>
          </cell>
          <cell r="I32">
            <v>7846.8625000000002</v>
          </cell>
          <cell r="K32">
            <v>39234.31</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8E09C-5363-4BC8-8143-96C0E636304E}">
  <dimension ref="A1:AI47"/>
  <sheetViews>
    <sheetView topLeftCell="A7" zoomScale="85" zoomScaleNormal="85" workbookViewId="0">
      <selection activeCell="B38" sqref="B38:R38"/>
    </sheetView>
  </sheetViews>
  <sheetFormatPr defaultRowHeight="15" x14ac:dyDescent="0.25"/>
  <cols>
    <col min="4" max="4" width="14" bestFit="1" customWidth="1"/>
    <col min="5" max="5" width="13" bestFit="1" customWidth="1"/>
    <col min="6" max="6" width="12.85546875" bestFit="1" customWidth="1"/>
    <col min="7" max="7" width="16.7109375" bestFit="1" customWidth="1"/>
    <col min="8" max="8" width="15.42578125" bestFit="1" customWidth="1"/>
    <col min="13" max="13" width="4.7109375" customWidth="1"/>
    <col min="14" max="18" width="9.140625" hidden="1" customWidth="1"/>
  </cols>
  <sheetData>
    <row r="1" spans="1:35" x14ac:dyDescent="0.25">
      <c r="A1" s="20"/>
      <c r="B1" s="20"/>
      <c r="C1" s="20"/>
      <c r="D1" s="20"/>
      <c r="E1" s="20"/>
      <c r="F1" s="20"/>
      <c r="G1" s="20"/>
      <c r="H1" s="20"/>
      <c r="I1" s="20"/>
      <c r="J1" s="20"/>
      <c r="K1" s="20"/>
      <c r="L1" s="20"/>
      <c r="M1" s="20"/>
      <c r="N1" s="20"/>
      <c r="O1" s="20"/>
      <c r="P1" s="20"/>
      <c r="Q1" s="20"/>
      <c r="R1" s="20"/>
    </row>
    <row r="2" spans="1:35" x14ac:dyDescent="0.25">
      <c r="A2" s="20"/>
      <c r="B2" s="20"/>
      <c r="C2" s="21"/>
      <c r="D2" s="21" t="s">
        <v>46</v>
      </c>
      <c r="E2" s="21" t="s">
        <v>15</v>
      </c>
      <c r="F2" s="21" t="s">
        <v>45</v>
      </c>
      <c r="G2" s="22" t="s">
        <v>44</v>
      </c>
      <c r="H2" s="22" t="s">
        <v>43</v>
      </c>
      <c r="I2" s="20"/>
      <c r="J2" s="20"/>
      <c r="K2" s="20"/>
      <c r="L2" s="20"/>
      <c r="M2" s="20"/>
      <c r="N2" s="20"/>
      <c r="O2" s="20"/>
      <c r="P2" s="20"/>
      <c r="Q2" s="20"/>
      <c r="R2" s="20"/>
    </row>
    <row r="3" spans="1:35" x14ac:dyDescent="0.25">
      <c r="A3" s="20"/>
      <c r="B3" s="20"/>
      <c r="C3" s="23" t="s">
        <v>42</v>
      </c>
      <c r="D3" s="24">
        <f>(([1]VA!K4-[1]VA!I4-[1]VA!H4)/2)*0.8-E3</f>
        <v>24211.379000000001</v>
      </c>
      <c r="E3" s="24">
        <f>[1]VA!G4/2</f>
        <v>0</v>
      </c>
      <c r="F3" s="25"/>
      <c r="G3" s="25">
        <f>([1]VA!E4/2)-D3</f>
        <v>6052.8459999999977</v>
      </c>
      <c r="H3" s="25">
        <f t="shared" ref="H3:H21" si="0">(SUM(D3:E3)+G3)*0.25</f>
        <v>7566.0562499999996</v>
      </c>
      <c r="I3" s="26"/>
      <c r="J3" s="26"/>
      <c r="K3" s="20"/>
      <c r="L3" s="20"/>
      <c r="M3" s="20"/>
      <c r="N3" s="20"/>
      <c r="O3" s="20"/>
      <c r="P3" s="20"/>
      <c r="Q3" s="20"/>
      <c r="R3" s="20"/>
    </row>
    <row r="4" spans="1:35" x14ac:dyDescent="0.25">
      <c r="A4" s="20"/>
      <c r="B4" s="20"/>
      <c r="C4" s="23" t="s">
        <v>41</v>
      </c>
      <c r="D4" s="24">
        <f>(([1]VA!K5-[1]VA!I5-[1]VA!H5)/2)*0.8-E4</f>
        <v>14329.380000000001</v>
      </c>
      <c r="E4" s="24">
        <f>[1]VA!G5/2</f>
        <v>2472</v>
      </c>
      <c r="F4" s="25">
        <f>[1]VA!H5/2</f>
        <v>2500</v>
      </c>
      <c r="G4" s="25">
        <f>([1]VA!E5/2)-D4</f>
        <v>4200.3449999999975</v>
      </c>
      <c r="H4" s="25">
        <f t="shared" si="0"/>
        <v>5250.4312499999996</v>
      </c>
      <c r="I4" s="27" t="s">
        <v>40</v>
      </c>
      <c r="J4" s="26"/>
      <c r="K4" s="20"/>
      <c r="L4" s="20"/>
      <c r="M4" s="20"/>
      <c r="N4" s="20"/>
      <c r="O4" s="20"/>
      <c r="P4" s="20"/>
      <c r="Q4" s="20"/>
      <c r="R4" s="20"/>
    </row>
    <row r="5" spans="1:35" x14ac:dyDescent="0.25">
      <c r="A5" s="20"/>
      <c r="B5" s="20"/>
      <c r="C5" s="23" t="s">
        <v>39</v>
      </c>
      <c r="D5" s="24">
        <f>(([1]VA!K6-[1]VA!I6-[1]VA!H6)/2)*0.8-E5</f>
        <v>9953.9010000000017</v>
      </c>
      <c r="E5" s="24">
        <f>[1]VA!G6/2</f>
        <v>8000</v>
      </c>
      <c r="F5" s="25"/>
      <c r="G5" s="25">
        <f>([1]VA!E6/2)-D5</f>
        <v>4488.4739999999983</v>
      </c>
      <c r="H5" s="25">
        <f t="shared" si="0"/>
        <v>5610.59375</v>
      </c>
      <c r="I5" s="26"/>
      <c r="J5" s="26"/>
      <c r="K5" s="20"/>
      <c r="L5" s="20"/>
      <c r="M5" s="20"/>
      <c r="N5" s="20"/>
      <c r="O5" s="20"/>
      <c r="P5" s="20"/>
      <c r="Q5" s="20"/>
      <c r="R5" s="20"/>
    </row>
    <row r="6" spans="1:35" x14ac:dyDescent="0.25">
      <c r="A6" s="20"/>
      <c r="B6" s="20"/>
      <c r="C6" s="23" t="s">
        <v>38</v>
      </c>
      <c r="D6" s="24">
        <f>(([1]VA!K7-[1]VA!I7-[1]VA!H7)/2)*0.8-E6</f>
        <v>10946</v>
      </c>
      <c r="E6" s="24">
        <f>[1]VA!G7/2</f>
        <v>7500</v>
      </c>
      <c r="F6" s="25"/>
      <c r="G6" s="25">
        <f>([1]VA!E7/2)-D6</f>
        <v>4611.5</v>
      </c>
      <c r="H6" s="25">
        <f t="shared" si="0"/>
        <v>5764.375</v>
      </c>
      <c r="I6" s="26"/>
      <c r="J6" s="26"/>
      <c r="K6" s="20"/>
      <c r="L6" s="20"/>
      <c r="M6" s="20"/>
      <c r="N6" s="20"/>
      <c r="O6" s="20"/>
      <c r="P6" s="20"/>
      <c r="Q6" s="20"/>
      <c r="R6" s="20"/>
    </row>
    <row r="7" spans="1:35" x14ac:dyDescent="0.25">
      <c r="A7" s="20"/>
      <c r="B7" s="20"/>
      <c r="C7" s="23" t="s">
        <v>37</v>
      </c>
      <c r="D7" s="24">
        <f>(([1]VA!K8-[1]VA!I8-[1]VA!H8)/2)*0.8-E7</f>
        <v>12475.618999999999</v>
      </c>
      <c r="E7" s="24">
        <f>[1]VA!G8/2</f>
        <v>0</v>
      </c>
      <c r="F7" s="25"/>
      <c r="G7" s="25">
        <f>([1]VA!E8/2)-D7</f>
        <v>3118.9060000000009</v>
      </c>
      <c r="H7" s="25">
        <f t="shared" si="0"/>
        <v>3898.6312499999999</v>
      </c>
      <c r="I7" s="26"/>
      <c r="J7" s="26"/>
      <c r="K7" s="20"/>
      <c r="L7" s="20"/>
      <c r="M7" s="20"/>
      <c r="N7" s="20"/>
      <c r="O7" s="20"/>
      <c r="P7" s="20"/>
      <c r="Q7" s="20"/>
      <c r="R7" s="20"/>
    </row>
    <row r="8" spans="1:35" x14ac:dyDescent="0.25">
      <c r="A8" s="20"/>
      <c r="B8" s="20"/>
      <c r="C8" s="23" t="s">
        <v>36</v>
      </c>
      <c r="D8" s="24">
        <f>(([1]VA!K10-[1]VA!I10-[1]VA!H10)/2)*0.8-E8</f>
        <v>11664.053999999998</v>
      </c>
      <c r="E8" s="24">
        <f>[1]VA!G10/2</f>
        <v>6779.7250000000004</v>
      </c>
      <c r="F8" s="25"/>
      <c r="G8" s="25">
        <f>([1]VA!E10/2)-D8</f>
        <v>4610.9460000000017</v>
      </c>
      <c r="H8" s="25">
        <f t="shared" si="0"/>
        <v>5763.6812499999996</v>
      </c>
      <c r="I8" s="26"/>
      <c r="J8" s="26"/>
      <c r="K8" s="20"/>
      <c r="L8" s="20"/>
      <c r="M8" s="20"/>
      <c r="N8" s="20"/>
      <c r="O8" s="20"/>
      <c r="P8" s="20"/>
      <c r="Q8" s="20"/>
      <c r="R8" s="20"/>
    </row>
    <row r="9" spans="1:35" x14ac:dyDescent="0.25">
      <c r="A9" s="20"/>
      <c r="B9" s="20"/>
      <c r="C9" s="23" t="s">
        <v>35</v>
      </c>
      <c r="D9" s="24">
        <f>(([1]VA!K11-[1]VA!I11-[1]VA!H11)/2)*0.8-E9</f>
        <v>11475.618999999999</v>
      </c>
      <c r="E9" s="24">
        <f>[1]VA!G11/2</f>
        <v>1000</v>
      </c>
      <c r="F9" s="25"/>
      <c r="G9" s="25">
        <f>([1]VA!E11/2)-D9</f>
        <v>3118.9060000000009</v>
      </c>
      <c r="H9" s="25">
        <f t="shared" si="0"/>
        <v>3898.6312499999999</v>
      </c>
      <c r="I9" s="26"/>
      <c r="J9" s="26"/>
      <c r="K9" s="20"/>
      <c r="L9" s="20"/>
      <c r="M9" s="20"/>
      <c r="N9" s="20"/>
      <c r="O9" s="20"/>
      <c r="P9" s="20"/>
      <c r="Q9" s="20"/>
      <c r="R9" s="20"/>
    </row>
    <row r="10" spans="1:35" x14ac:dyDescent="0.25">
      <c r="A10" s="20"/>
      <c r="B10" s="20"/>
      <c r="C10" s="23" t="s">
        <v>34</v>
      </c>
      <c r="D10" s="24">
        <f>(([1]VA!K12-[1]VA!I12-[1]VA!H12)/2)*0.8-E10</f>
        <v>16900</v>
      </c>
      <c r="E10" s="24">
        <f>[1]VA!G12/2</f>
        <v>1500</v>
      </c>
      <c r="F10" s="25"/>
      <c r="G10" s="25">
        <f>([1]VA!E12/2)-D10</f>
        <v>4600</v>
      </c>
      <c r="H10" s="25">
        <f t="shared" si="0"/>
        <v>5750</v>
      </c>
      <c r="I10" s="26"/>
      <c r="J10" s="26"/>
      <c r="K10" s="20"/>
      <c r="L10" s="20"/>
      <c r="M10" s="20"/>
      <c r="N10" s="20"/>
      <c r="O10" s="20"/>
      <c r="P10" s="20"/>
      <c r="Q10" s="20"/>
      <c r="R10" s="20"/>
    </row>
    <row r="11" spans="1:35" x14ac:dyDescent="0.25">
      <c r="A11" s="20"/>
      <c r="B11" s="20"/>
      <c r="C11" s="23" t="s">
        <v>33</v>
      </c>
      <c r="D11" s="24">
        <f>(([1]VA!K13-[1]VA!I13-[1]VA!H13)/2)*0.8-E11</f>
        <v>18137.916999999998</v>
      </c>
      <c r="E11" s="24">
        <f>[1]VA!G13/2</f>
        <v>0</v>
      </c>
      <c r="F11" s="25"/>
      <c r="G11" s="25">
        <f>([1]VA!E13/2)-D11</f>
        <v>4534.4780000000028</v>
      </c>
      <c r="H11" s="25">
        <f t="shared" si="0"/>
        <v>5668.0987500000001</v>
      </c>
      <c r="I11" s="26"/>
      <c r="J11" s="26"/>
      <c r="K11" s="20"/>
      <c r="L11" s="20"/>
      <c r="M11" s="20"/>
      <c r="N11" s="20"/>
      <c r="O11" s="20"/>
      <c r="P11" s="20"/>
      <c r="Q11" s="20"/>
      <c r="R11" s="20"/>
    </row>
    <row r="12" spans="1:35" x14ac:dyDescent="0.25">
      <c r="A12" s="20"/>
      <c r="B12" s="20"/>
      <c r="C12" s="23" t="s">
        <v>32</v>
      </c>
      <c r="D12" s="24">
        <f>(([1]VA!K14-[1]VA!I14-[1]VA!H14)/2)*0.8-E12</f>
        <v>11085.779</v>
      </c>
      <c r="E12" s="24">
        <f>[1]VA!G14/2</f>
        <v>1400</v>
      </c>
      <c r="F12" s="25"/>
      <c r="G12" s="25">
        <f>([1]VA!E14/2)-D12</f>
        <v>3121.4459999999999</v>
      </c>
      <c r="H12" s="25">
        <f t="shared" si="0"/>
        <v>3901.8062500000001</v>
      </c>
      <c r="I12" s="26"/>
      <c r="J12" s="26"/>
      <c r="K12" s="20"/>
      <c r="L12" s="20"/>
      <c r="M12" s="20"/>
      <c r="N12" s="20"/>
      <c r="O12" s="20"/>
      <c r="P12" s="20"/>
      <c r="Q12" s="20"/>
      <c r="R12" s="20"/>
    </row>
    <row r="13" spans="1:35" x14ac:dyDescent="0.25">
      <c r="A13" s="20"/>
      <c r="B13" s="20"/>
      <c r="C13" s="23" t="s">
        <v>31</v>
      </c>
      <c r="D13" s="24">
        <f>(([1]VA!K16-[1]VA!I16-[1]VA!H16)/2)*0.8-E13</f>
        <v>15971.778999999999</v>
      </c>
      <c r="E13" s="24">
        <f>[1]VA!G16/2</f>
        <v>2000</v>
      </c>
      <c r="F13" s="25"/>
      <c r="G13" s="25">
        <f>([1]VA!E16/2)-D13</f>
        <v>4492.9459999999999</v>
      </c>
      <c r="H13" s="25">
        <f t="shared" si="0"/>
        <v>5616.1812499999996</v>
      </c>
      <c r="I13" s="26"/>
      <c r="J13" s="26"/>
      <c r="K13" s="20"/>
      <c r="L13" s="20"/>
      <c r="M13" s="20"/>
      <c r="N13" s="20"/>
      <c r="O13" s="20"/>
      <c r="P13" s="20"/>
      <c r="Q13" s="20"/>
      <c r="R13" s="20"/>
    </row>
    <row r="14" spans="1:35" x14ac:dyDescent="0.25">
      <c r="A14" s="20"/>
      <c r="B14" s="20"/>
      <c r="C14" s="23" t="s">
        <v>30</v>
      </c>
      <c r="D14" s="24">
        <f>(([1]VA!K18-[1]VA!I18-[1]VA!H18)/2)*0.8-E14</f>
        <v>16807</v>
      </c>
      <c r="E14" s="24">
        <f>[1]VA!G18/2</f>
        <v>1597</v>
      </c>
      <c r="F14" s="25"/>
      <c r="G14" s="25">
        <f>([1]VA!E18/2)-D14</f>
        <v>4601</v>
      </c>
      <c r="H14" s="25">
        <f t="shared" si="0"/>
        <v>5751.25</v>
      </c>
      <c r="I14" s="26"/>
      <c r="J14" s="26"/>
      <c r="K14" s="20"/>
      <c r="L14" s="20"/>
      <c r="M14" s="20"/>
      <c r="N14" s="20"/>
      <c r="O14" s="20"/>
      <c r="P14" s="20"/>
      <c r="Q14" s="20"/>
      <c r="R14" s="20"/>
    </row>
    <row r="15" spans="1:35" x14ac:dyDescent="0.25">
      <c r="A15" s="20"/>
      <c r="B15" s="20"/>
      <c r="C15" s="23" t="s">
        <v>29</v>
      </c>
      <c r="D15" s="24">
        <f>(([1]VA!K19-[1]VA!I19-[1]VA!H19)/2)*0.8-E15</f>
        <v>16944.578999999998</v>
      </c>
      <c r="E15" s="24">
        <f>[1]VA!G19/2</f>
        <v>1600</v>
      </c>
      <c r="F15" s="25"/>
      <c r="G15" s="25">
        <f>([1]VA!E19/2)-D15</f>
        <v>4636.1460000000006</v>
      </c>
      <c r="H15" s="25">
        <f t="shared" si="0"/>
        <v>5795.1812499999996</v>
      </c>
      <c r="I15" s="26"/>
      <c r="J15" s="26"/>
      <c r="K15" s="20"/>
      <c r="L15" s="28"/>
      <c r="M15" s="28"/>
      <c r="N15" s="28"/>
      <c r="O15" s="28"/>
      <c r="P15" s="28"/>
      <c r="Q15" s="28"/>
      <c r="R15" s="28"/>
      <c r="S15" s="2"/>
      <c r="T15" s="2"/>
      <c r="U15" s="2"/>
      <c r="V15" s="2"/>
      <c r="W15" s="2"/>
      <c r="X15" s="2"/>
      <c r="Y15" s="2"/>
      <c r="Z15" s="2"/>
      <c r="AA15" s="2"/>
      <c r="AB15" s="2"/>
      <c r="AC15" s="2"/>
      <c r="AD15" s="2"/>
      <c r="AE15" s="2"/>
      <c r="AF15" s="2"/>
      <c r="AG15" s="2"/>
      <c r="AH15" s="2"/>
      <c r="AI15" s="2"/>
    </row>
    <row r="16" spans="1:35" x14ac:dyDescent="0.25">
      <c r="A16" s="20"/>
      <c r="B16" s="20"/>
      <c r="C16" s="23" t="s">
        <v>28</v>
      </c>
      <c r="D16" s="24">
        <f>(([1]VA!K20-[1]VA!I20-[1]VA!H20)/2)*0.8-E16</f>
        <v>20697.28</v>
      </c>
      <c r="E16" s="24">
        <f>[1]VA!G20/2</f>
        <v>3630</v>
      </c>
      <c r="F16" s="25"/>
      <c r="G16" s="25">
        <f>([1]VA!E20/2)-D16</f>
        <v>6081.82</v>
      </c>
      <c r="H16" s="25">
        <f t="shared" si="0"/>
        <v>7602.2749999999996</v>
      </c>
      <c r="I16" s="26"/>
      <c r="J16" s="26"/>
      <c r="K16" s="20"/>
      <c r="L16" s="28"/>
      <c r="M16" s="28"/>
      <c r="N16" s="28"/>
      <c r="O16" s="28"/>
      <c r="P16" s="28"/>
      <c r="Q16" s="28"/>
      <c r="R16" s="28"/>
      <c r="S16" s="2"/>
      <c r="T16" s="2"/>
      <c r="U16" s="2"/>
      <c r="V16" s="2"/>
      <c r="W16" s="2"/>
      <c r="X16" s="2"/>
      <c r="Y16" s="2"/>
      <c r="Z16" s="2"/>
      <c r="AA16" s="2"/>
      <c r="AB16" s="2"/>
      <c r="AC16" s="2"/>
      <c r="AD16" s="2"/>
      <c r="AE16" s="2"/>
      <c r="AF16" s="2"/>
      <c r="AG16" s="2"/>
      <c r="AH16" s="2"/>
      <c r="AI16" s="2"/>
    </row>
    <row r="17" spans="1:35" x14ac:dyDescent="0.25">
      <c r="A17" s="20"/>
      <c r="B17" s="20"/>
      <c r="C17" s="23" t="s">
        <v>27</v>
      </c>
      <c r="D17" s="24">
        <f>(([1]VA!K24-[1]VA!I24-[1]VA!H24)/2)*0.8-E17</f>
        <v>14871.856000000002</v>
      </c>
      <c r="E17" s="24">
        <f>[1]VA!G24/2</f>
        <v>3529.7249999999999</v>
      </c>
      <c r="F17" s="25"/>
      <c r="G17" s="25">
        <f>([1]VA!E24/2)-D17</f>
        <v>4600.3939999999984</v>
      </c>
      <c r="H17" s="25">
        <f t="shared" si="0"/>
        <v>5750.4937499999996</v>
      </c>
      <c r="I17" s="26"/>
      <c r="J17" s="26"/>
      <c r="K17" s="20"/>
      <c r="L17" s="28"/>
      <c r="M17" s="28"/>
      <c r="N17" s="28"/>
      <c r="O17" s="28"/>
      <c r="P17" s="28"/>
      <c r="Q17" s="28"/>
      <c r="R17" s="28"/>
      <c r="S17" s="2"/>
      <c r="T17" s="2"/>
      <c r="U17" s="2"/>
      <c r="V17" s="2"/>
      <c r="W17" s="2"/>
      <c r="X17" s="2"/>
      <c r="Y17" s="2"/>
      <c r="Z17" s="2"/>
      <c r="AA17" s="2"/>
      <c r="AB17" s="2"/>
      <c r="AC17" s="2"/>
      <c r="AD17" s="2"/>
      <c r="AE17" s="2"/>
      <c r="AF17" s="2"/>
      <c r="AG17" s="2"/>
      <c r="AH17" s="2"/>
      <c r="AI17" s="2"/>
    </row>
    <row r="18" spans="1:35" x14ac:dyDescent="0.25">
      <c r="A18" s="20"/>
      <c r="B18" s="20"/>
      <c r="C18" s="23" t="s">
        <v>26</v>
      </c>
      <c r="D18" s="24">
        <f>(([1]VA!K25-[1]VA!I25-[1]VA!H25)/2)*0.8-E18</f>
        <v>6334.0540000000001</v>
      </c>
      <c r="E18" s="24">
        <f>[1]VA!G25/2</f>
        <v>6129.7250000000004</v>
      </c>
      <c r="F18" s="25"/>
      <c r="G18" s="25">
        <f>([1]VA!E25/2)-D18</f>
        <v>3115.9459999999999</v>
      </c>
      <c r="H18" s="25">
        <f t="shared" si="0"/>
        <v>3894.9312500000001</v>
      </c>
      <c r="I18" s="26"/>
      <c r="J18" s="26"/>
      <c r="K18" s="20"/>
      <c r="L18" s="28"/>
      <c r="M18" s="28"/>
      <c r="N18" s="28"/>
      <c r="O18" s="28"/>
      <c r="P18" s="28"/>
      <c r="Q18" s="28"/>
      <c r="R18" s="28"/>
      <c r="S18" s="2"/>
      <c r="T18" s="2"/>
      <c r="U18" s="2"/>
      <c r="V18" s="2"/>
      <c r="W18" s="2"/>
      <c r="X18" s="2"/>
      <c r="Y18" s="2"/>
      <c r="Z18" s="2"/>
      <c r="AA18" s="2"/>
      <c r="AB18" s="2"/>
      <c r="AC18" s="2"/>
      <c r="AD18" s="2"/>
      <c r="AE18" s="2"/>
      <c r="AF18" s="2"/>
      <c r="AG18" s="2"/>
      <c r="AH18" s="2"/>
      <c r="AI18" s="2"/>
    </row>
    <row r="19" spans="1:35" x14ac:dyDescent="0.25">
      <c r="A19" s="20"/>
      <c r="B19" s="20"/>
      <c r="C19" s="23" t="s">
        <v>25</v>
      </c>
      <c r="D19" s="24">
        <f>(([1]VA!K29-[1]VA!I29-[1]VA!H29)/2)*0.8-E19</f>
        <v>12463.779</v>
      </c>
      <c r="E19" s="24">
        <f>[1]VA!G29/2</f>
        <v>0</v>
      </c>
      <c r="F19" s="25"/>
      <c r="G19" s="25">
        <f>([1]VA!E29/2)-D19</f>
        <v>3115.9459999999999</v>
      </c>
      <c r="H19" s="25">
        <f t="shared" si="0"/>
        <v>3894.9312500000001</v>
      </c>
      <c r="I19" s="26"/>
      <c r="J19" s="26"/>
      <c r="K19" s="20"/>
      <c r="L19" s="28"/>
      <c r="M19" s="28"/>
      <c r="N19" s="28"/>
      <c r="O19" s="28"/>
      <c r="P19" s="28"/>
      <c r="Q19" s="28"/>
      <c r="R19" s="28"/>
      <c r="S19" s="2"/>
      <c r="T19" s="2"/>
      <c r="U19" s="2"/>
      <c r="V19" s="2"/>
      <c r="W19" s="2"/>
      <c r="X19" s="2"/>
      <c r="Y19" s="2"/>
      <c r="Z19" s="2"/>
      <c r="AA19" s="2"/>
      <c r="AB19" s="2"/>
      <c r="AC19" s="2"/>
      <c r="AD19" s="2"/>
      <c r="AE19" s="2"/>
      <c r="AF19" s="2"/>
      <c r="AG19" s="2"/>
      <c r="AH19" s="2"/>
      <c r="AI19" s="2"/>
    </row>
    <row r="20" spans="1:35" x14ac:dyDescent="0.25">
      <c r="A20" s="20"/>
      <c r="B20" s="20"/>
      <c r="C20" s="23" t="s">
        <v>24</v>
      </c>
      <c r="D20" s="24">
        <f>(([1]VA!K31-[1]VA!I31-[1]VA!H31)/2)*0.8-E20</f>
        <v>9934.501000000002</v>
      </c>
      <c r="E20" s="24">
        <f>[1]VA!G31/2</f>
        <v>2541</v>
      </c>
      <c r="F20" s="25"/>
      <c r="G20" s="25">
        <f>([1]VA!E31/2)-D20</f>
        <v>3118.873999999998</v>
      </c>
      <c r="H20" s="25">
        <f t="shared" si="0"/>
        <v>3898.59375</v>
      </c>
      <c r="I20" s="26"/>
      <c r="J20" s="26"/>
      <c r="K20" s="20"/>
      <c r="L20" s="28"/>
      <c r="M20" s="28"/>
      <c r="N20" s="28"/>
      <c r="O20" s="28"/>
      <c r="P20" s="28"/>
      <c r="Q20" s="28"/>
      <c r="R20" s="28"/>
      <c r="S20" s="2"/>
      <c r="T20" s="2"/>
      <c r="U20" s="2"/>
      <c r="V20" s="2"/>
      <c r="W20" s="2"/>
      <c r="X20" s="2"/>
      <c r="Y20" s="2"/>
      <c r="Z20" s="2"/>
      <c r="AA20" s="2"/>
      <c r="AB20" s="2"/>
      <c r="AC20" s="2"/>
      <c r="AD20" s="2"/>
      <c r="AE20" s="2"/>
      <c r="AF20" s="2"/>
      <c r="AG20" s="2"/>
      <c r="AH20" s="2"/>
      <c r="AI20" s="2"/>
    </row>
    <row r="21" spans="1:35" ht="15.75" thickBot="1" x14ac:dyDescent="0.3">
      <c r="A21" s="20"/>
      <c r="B21" s="20"/>
      <c r="C21" s="23" t="s">
        <v>23</v>
      </c>
      <c r="D21" s="24">
        <f>(([1]VA!K32-[1]VA!I32-[1]VA!H32)/2)*0.8-E21</f>
        <v>11984.978999999999</v>
      </c>
      <c r="E21" s="24">
        <f>[1]VA!G32/2</f>
        <v>570</v>
      </c>
      <c r="F21" s="25"/>
      <c r="G21" s="29">
        <f>([1]VA!E32/2)-D21</f>
        <v>3138.746000000001</v>
      </c>
      <c r="H21" s="29">
        <f t="shared" si="0"/>
        <v>3923.4312500000001</v>
      </c>
      <c r="I21" s="26"/>
      <c r="J21" s="26"/>
      <c r="K21" s="20"/>
      <c r="L21" s="20"/>
      <c r="M21" s="20"/>
      <c r="N21" s="20"/>
      <c r="O21" s="20"/>
      <c r="P21" s="20"/>
      <c r="Q21" s="20"/>
      <c r="R21" s="20"/>
    </row>
    <row r="22" spans="1:35" ht="15.75" thickBot="1" x14ac:dyDescent="0.3">
      <c r="A22" s="20"/>
      <c r="B22" s="20"/>
      <c r="C22" s="20"/>
      <c r="D22" s="30"/>
      <c r="E22" s="30"/>
      <c r="F22" s="30"/>
      <c r="G22" s="31" t="s">
        <v>47</v>
      </c>
      <c r="H22" s="32">
        <f>SUM(D3:H21)</f>
        <v>498497.86875000008</v>
      </c>
      <c r="I22" s="20"/>
      <c r="J22" s="20"/>
      <c r="K22" s="20"/>
      <c r="L22" s="20"/>
      <c r="M22" s="20"/>
      <c r="N22" s="20"/>
      <c r="O22" s="20"/>
      <c r="P22" s="20"/>
      <c r="Q22" s="20"/>
      <c r="R22" s="20"/>
    </row>
    <row r="23" spans="1:35" x14ac:dyDescent="0.25">
      <c r="A23" s="20"/>
      <c r="B23" s="20"/>
      <c r="C23" s="20"/>
      <c r="D23" s="20"/>
      <c r="E23" s="20"/>
      <c r="F23" s="20"/>
      <c r="G23" s="20"/>
      <c r="H23" s="20"/>
      <c r="I23" s="20"/>
      <c r="J23" s="20"/>
      <c r="K23" s="20"/>
      <c r="L23" s="20"/>
      <c r="M23" s="20"/>
      <c r="N23" s="20"/>
      <c r="O23" s="20"/>
      <c r="P23" s="20"/>
      <c r="Q23" s="20"/>
      <c r="R23" s="20"/>
    </row>
    <row r="24" spans="1:35" s="19" customFormat="1" x14ac:dyDescent="0.25">
      <c r="A24" s="33"/>
      <c r="B24" s="37" t="s">
        <v>50</v>
      </c>
      <c r="C24" s="37"/>
      <c r="D24" s="37"/>
      <c r="E24" s="37"/>
      <c r="F24" s="37"/>
      <c r="G24" s="37"/>
      <c r="H24" s="37"/>
      <c r="I24" s="37"/>
      <c r="J24" s="37"/>
      <c r="K24" s="37"/>
      <c r="L24" s="37"/>
      <c r="M24" s="37"/>
      <c r="N24" s="34"/>
      <c r="O24" s="34"/>
      <c r="P24" s="34"/>
      <c r="Q24" s="34"/>
      <c r="R24" s="34"/>
    </row>
    <row r="25" spans="1:35" s="19" customFormat="1" ht="30" customHeight="1" x14ac:dyDescent="0.25">
      <c r="A25" s="33"/>
      <c r="B25" s="37" t="s">
        <v>48</v>
      </c>
      <c r="C25" s="37"/>
      <c r="D25" s="37"/>
      <c r="E25" s="37"/>
      <c r="F25" s="37"/>
      <c r="G25" s="37"/>
      <c r="H25" s="37"/>
      <c r="I25" s="37"/>
      <c r="J25" s="37"/>
      <c r="K25" s="37"/>
      <c r="L25" s="37"/>
      <c r="M25" s="37"/>
      <c r="N25" s="34"/>
      <c r="O25" s="34"/>
      <c r="P25" s="34"/>
      <c r="Q25" s="34"/>
      <c r="R25" s="34"/>
    </row>
    <row r="26" spans="1:35" s="19" customFormat="1" ht="30" customHeight="1" x14ac:dyDescent="0.25">
      <c r="A26" s="33"/>
      <c r="B26" s="36" t="s">
        <v>14</v>
      </c>
      <c r="C26" s="36"/>
      <c r="D26" s="36"/>
      <c r="E26" s="36"/>
      <c r="F26" s="36"/>
      <c r="G26" s="36"/>
      <c r="H26" s="36"/>
      <c r="I26" s="36"/>
      <c r="J26" s="36"/>
      <c r="K26" s="36"/>
      <c r="L26" s="36"/>
      <c r="M26" s="36"/>
      <c r="N26" s="36"/>
      <c r="O26" s="36"/>
      <c r="P26" s="36"/>
      <c r="Q26" s="36"/>
      <c r="R26" s="36"/>
    </row>
    <row r="27" spans="1:35" s="19" customFormat="1" ht="44.25" customHeight="1" x14ac:dyDescent="0.25">
      <c r="A27" s="33"/>
      <c r="B27" s="36" t="s">
        <v>56</v>
      </c>
      <c r="C27" s="36"/>
      <c r="D27" s="36"/>
      <c r="E27" s="36"/>
      <c r="F27" s="36"/>
      <c r="G27" s="36"/>
      <c r="H27" s="36"/>
      <c r="I27" s="36"/>
      <c r="J27" s="36"/>
      <c r="K27" s="36"/>
      <c r="L27" s="36"/>
      <c r="M27" s="36"/>
      <c r="N27" s="36"/>
      <c r="O27" s="36"/>
      <c r="P27" s="36"/>
      <c r="Q27" s="36"/>
      <c r="R27" s="36"/>
    </row>
    <row r="28" spans="1:35" s="19" customFormat="1" x14ac:dyDescent="0.25">
      <c r="A28" s="33"/>
      <c r="B28" s="36" t="s">
        <v>13</v>
      </c>
      <c r="C28" s="36"/>
      <c r="D28" s="36"/>
      <c r="E28" s="36"/>
      <c r="F28" s="36"/>
      <c r="G28" s="36"/>
      <c r="H28" s="36"/>
      <c r="I28" s="36"/>
      <c r="J28" s="36"/>
      <c r="K28" s="36"/>
      <c r="L28" s="36"/>
      <c r="M28" s="36"/>
      <c r="N28" s="36"/>
      <c r="O28" s="36"/>
      <c r="P28" s="36"/>
      <c r="Q28" s="36"/>
      <c r="R28" s="36"/>
    </row>
    <row r="29" spans="1:35" s="19" customFormat="1" x14ac:dyDescent="0.25">
      <c r="A29" s="33"/>
      <c r="B29" s="36" t="s">
        <v>49</v>
      </c>
      <c r="C29" s="36"/>
      <c r="D29" s="36"/>
      <c r="E29" s="36"/>
      <c r="F29" s="36"/>
      <c r="G29" s="36"/>
      <c r="H29" s="36"/>
      <c r="I29" s="36"/>
      <c r="J29" s="36"/>
      <c r="K29" s="36"/>
      <c r="L29" s="36"/>
      <c r="M29" s="36"/>
      <c r="N29" s="36"/>
      <c r="O29" s="36"/>
      <c r="P29" s="36"/>
      <c r="Q29" s="36"/>
      <c r="R29" s="36"/>
    </row>
    <row r="30" spans="1:35" s="19" customFormat="1" x14ac:dyDescent="0.25">
      <c r="A30" s="33"/>
      <c r="B30" s="37" t="s">
        <v>53</v>
      </c>
      <c r="C30" s="37"/>
      <c r="D30" s="37"/>
      <c r="E30" s="37"/>
      <c r="F30" s="37"/>
      <c r="G30" s="37"/>
      <c r="H30" s="37"/>
      <c r="I30" s="37"/>
      <c r="J30" s="37"/>
      <c r="K30" s="37"/>
      <c r="L30" s="37"/>
      <c r="M30" s="37"/>
      <c r="N30" s="34"/>
      <c r="O30" s="34"/>
      <c r="P30" s="34"/>
      <c r="Q30" s="34"/>
      <c r="R30" s="34"/>
    </row>
    <row r="31" spans="1:35" s="19" customFormat="1" x14ac:dyDescent="0.25">
      <c r="A31" s="33"/>
      <c r="B31" s="38" t="s">
        <v>54</v>
      </c>
      <c r="C31" s="38"/>
      <c r="D31" s="38"/>
      <c r="E31" s="38"/>
      <c r="F31" s="38"/>
      <c r="G31" s="38"/>
      <c r="H31" s="38"/>
      <c r="I31" s="38"/>
      <c r="J31" s="38"/>
      <c r="K31" s="38"/>
      <c r="L31" s="38"/>
      <c r="M31" s="38"/>
      <c r="N31" s="38"/>
      <c r="O31" s="38"/>
      <c r="P31" s="38"/>
      <c r="Q31" s="38"/>
      <c r="R31" s="38"/>
    </row>
    <row r="32" spans="1:35" s="19" customFormat="1" ht="30" customHeight="1" x14ac:dyDescent="0.25">
      <c r="A32" s="33"/>
      <c r="B32" s="38" t="s">
        <v>55</v>
      </c>
      <c r="C32" s="38"/>
      <c r="D32" s="38"/>
      <c r="E32" s="38"/>
      <c r="F32" s="38"/>
      <c r="G32" s="38"/>
      <c r="H32" s="38"/>
      <c r="I32" s="38"/>
      <c r="J32" s="38"/>
      <c r="K32" s="38"/>
      <c r="L32" s="38"/>
      <c r="M32" s="38"/>
      <c r="N32" s="38"/>
      <c r="O32" s="38"/>
      <c r="P32" s="38"/>
      <c r="Q32" s="38"/>
      <c r="R32" s="38"/>
    </row>
    <row r="33" spans="1:18" s="19" customFormat="1" x14ac:dyDescent="0.25">
      <c r="A33" s="33"/>
      <c r="B33" s="37" t="s">
        <v>57</v>
      </c>
      <c r="C33" s="37"/>
      <c r="D33" s="37"/>
      <c r="E33" s="37"/>
      <c r="F33" s="37"/>
      <c r="G33" s="37"/>
      <c r="H33" s="37"/>
      <c r="I33" s="37"/>
      <c r="J33" s="37"/>
      <c r="K33" s="37"/>
      <c r="L33" s="37"/>
      <c r="M33" s="37"/>
      <c r="N33" s="34"/>
      <c r="O33" s="34"/>
      <c r="P33" s="34"/>
      <c r="Q33" s="34"/>
      <c r="R33" s="34"/>
    </row>
    <row r="34" spans="1:18" s="19" customFormat="1" x14ac:dyDescent="0.25">
      <c r="A34" s="33"/>
      <c r="B34" s="36" t="s">
        <v>58</v>
      </c>
      <c r="C34" s="36"/>
      <c r="D34" s="36"/>
      <c r="E34" s="36"/>
      <c r="F34" s="36"/>
      <c r="G34" s="36"/>
      <c r="H34" s="36"/>
      <c r="I34" s="36"/>
      <c r="J34" s="36"/>
      <c r="K34" s="36"/>
      <c r="L34" s="36"/>
      <c r="M34" s="36"/>
      <c r="N34" s="36"/>
      <c r="O34" s="36"/>
      <c r="P34" s="36"/>
      <c r="Q34" s="36"/>
      <c r="R34" s="36"/>
    </row>
    <row r="35" spans="1:18" s="19" customFormat="1" x14ac:dyDescent="0.25">
      <c r="A35" s="33"/>
      <c r="B35" s="36" t="s">
        <v>59</v>
      </c>
      <c r="C35" s="36"/>
      <c r="D35" s="36"/>
      <c r="E35" s="36"/>
      <c r="F35" s="36"/>
      <c r="G35" s="36"/>
      <c r="H35" s="36"/>
      <c r="I35" s="36"/>
      <c r="J35" s="36"/>
      <c r="K35" s="36"/>
      <c r="L35" s="36"/>
      <c r="M35" s="36"/>
      <c r="N35" s="36"/>
      <c r="O35" s="36"/>
      <c r="P35" s="36"/>
      <c r="Q35" s="36"/>
      <c r="R35" s="36"/>
    </row>
    <row r="36" spans="1:18" s="19" customFormat="1" x14ac:dyDescent="0.25">
      <c r="A36" s="33"/>
      <c r="B36" s="36" t="s">
        <v>60</v>
      </c>
      <c r="C36" s="36"/>
      <c r="D36" s="36"/>
      <c r="E36" s="36"/>
      <c r="F36" s="36"/>
      <c r="G36" s="36"/>
      <c r="H36" s="36"/>
      <c r="I36" s="36"/>
      <c r="J36" s="36"/>
      <c r="K36" s="36"/>
      <c r="L36" s="36"/>
      <c r="M36" s="36"/>
      <c r="N36" s="35"/>
      <c r="O36" s="35"/>
      <c r="P36" s="35"/>
      <c r="Q36" s="35"/>
      <c r="R36" s="35"/>
    </row>
    <row r="37" spans="1:18" s="19" customFormat="1" ht="30" customHeight="1" x14ac:dyDescent="0.25">
      <c r="A37" s="33"/>
      <c r="B37" s="38" t="s">
        <v>51</v>
      </c>
      <c r="C37" s="38"/>
      <c r="D37" s="38"/>
      <c r="E37" s="38"/>
      <c r="F37" s="38"/>
      <c r="G37" s="38"/>
      <c r="H37" s="38"/>
      <c r="I37" s="38"/>
      <c r="J37" s="38"/>
      <c r="K37" s="38"/>
      <c r="L37" s="38"/>
      <c r="M37" s="38"/>
      <c r="N37" s="38"/>
      <c r="O37" s="38"/>
      <c r="P37" s="38"/>
      <c r="Q37" s="38"/>
      <c r="R37" s="38"/>
    </row>
    <row r="38" spans="1:18" s="19" customFormat="1" ht="30" customHeight="1" x14ac:dyDescent="0.25">
      <c r="A38" s="33"/>
      <c r="B38" s="38" t="s">
        <v>52</v>
      </c>
      <c r="C38" s="38"/>
      <c r="D38" s="38"/>
      <c r="E38" s="38"/>
      <c r="F38" s="38"/>
      <c r="G38" s="38"/>
      <c r="H38" s="38"/>
      <c r="I38" s="38"/>
      <c r="J38" s="38"/>
      <c r="K38" s="38"/>
      <c r="L38" s="38"/>
      <c r="M38" s="38"/>
      <c r="N38" s="38"/>
      <c r="O38" s="38"/>
      <c r="P38" s="38"/>
      <c r="Q38" s="38"/>
      <c r="R38" s="38"/>
    </row>
    <row r="43" spans="1:18" x14ac:dyDescent="0.25">
      <c r="C43" s="6"/>
      <c r="D43" s="5"/>
      <c r="H43" s="4"/>
      <c r="I43" s="4"/>
    </row>
    <row r="44" spans="1:18" x14ac:dyDescent="0.25">
      <c r="C44" s="6"/>
      <c r="D44" s="5"/>
      <c r="H44" s="4"/>
      <c r="I44" s="4"/>
    </row>
    <row r="45" spans="1:18" x14ac:dyDescent="0.25">
      <c r="C45" s="6"/>
      <c r="D45" s="5"/>
      <c r="H45" s="4"/>
      <c r="I45" s="4"/>
    </row>
    <row r="46" spans="1:18" x14ac:dyDescent="0.25">
      <c r="C46" s="6"/>
      <c r="D46" s="5"/>
      <c r="H46" s="4"/>
      <c r="I46" s="4"/>
    </row>
    <row r="47" spans="1:18" x14ac:dyDescent="0.25">
      <c r="C47" s="3"/>
    </row>
  </sheetData>
  <sheetProtection sheet="1" objects="1" scenarios="1"/>
  <mergeCells count="15">
    <mergeCell ref="B37:R37"/>
    <mergeCell ref="B38:R38"/>
    <mergeCell ref="B31:R31"/>
    <mergeCell ref="B32:R32"/>
    <mergeCell ref="B26:R26"/>
    <mergeCell ref="B27:R27"/>
    <mergeCell ref="B28:R28"/>
    <mergeCell ref="B29:R29"/>
    <mergeCell ref="B34:R34"/>
    <mergeCell ref="B36:M36"/>
    <mergeCell ref="B25:M25"/>
    <mergeCell ref="B30:M30"/>
    <mergeCell ref="B33:M33"/>
    <mergeCell ref="B24:M24"/>
    <mergeCell ref="B35:R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38780-CA2F-4A19-B7AE-66F822D7ACD9}">
  <dimension ref="B2:I45"/>
  <sheetViews>
    <sheetView tabSelected="1" workbookViewId="0">
      <selection activeCell="K31" sqref="K31"/>
    </sheetView>
  </sheetViews>
  <sheetFormatPr defaultRowHeight="15" x14ac:dyDescent="0.25"/>
  <cols>
    <col min="1" max="1" width="9.140625" style="10"/>
    <col min="2" max="2" width="4.7109375" style="10" customWidth="1"/>
    <col min="3" max="3" width="36.140625" style="10" customWidth="1"/>
    <col min="4" max="4" width="13" style="10" customWidth="1"/>
    <col min="5" max="5" width="12.42578125" style="10" customWidth="1"/>
    <col min="6" max="7" width="11.7109375" style="10" customWidth="1"/>
    <col min="8" max="16384" width="9.140625" style="10"/>
  </cols>
  <sheetData>
    <row r="2" spans="2:9" ht="30.75" customHeight="1" x14ac:dyDescent="0.3">
      <c r="B2" s="9"/>
      <c r="C2" s="1" t="s">
        <v>41</v>
      </c>
      <c r="E2" s="41" t="s">
        <v>62</v>
      </c>
      <c r="F2" s="41"/>
      <c r="G2" s="41"/>
      <c r="H2" s="41"/>
      <c r="I2" s="41"/>
    </row>
    <row r="4" spans="2:9" x14ac:dyDescent="0.25">
      <c r="B4" s="9"/>
      <c r="C4" s="11" t="s">
        <v>0</v>
      </c>
      <c r="D4" s="9"/>
      <c r="E4" s="9"/>
      <c r="F4" s="9"/>
      <c r="G4" s="9"/>
      <c r="H4" s="9"/>
      <c r="I4" s="9"/>
    </row>
    <row r="5" spans="2:9" x14ac:dyDescent="0.25">
      <c r="B5" s="9"/>
      <c r="C5" s="12"/>
      <c r="D5" s="12"/>
      <c r="E5" s="12"/>
      <c r="F5" s="12"/>
      <c r="G5" s="12"/>
      <c r="H5" s="12"/>
      <c r="I5" s="9"/>
    </row>
    <row r="6" spans="2:9" x14ac:dyDescent="0.25">
      <c r="B6" s="9"/>
      <c r="C6" s="9"/>
      <c r="D6" s="9"/>
      <c r="E6" s="9"/>
      <c r="F6" s="9"/>
      <c r="G6" s="9"/>
      <c r="H6" s="9"/>
      <c r="I6" s="9"/>
    </row>
    <row r="8" spans="2:9" x14ac:dyDescent="0.25">
      <c r="B8" s="9"/>
      <c r="C8" s="9"/>
      <c r="D8" s="9"/>
      <c r="E8" s="9"/>
      <c r="F8" s="9"/>
      <c r="G8" s="9"/>
      <c r="H8" s="9"/>
      <c r="I8" s="9"/>
    </row>
    <row r="9" spans="2:9" x14ac:dyDescent="0.25">
      <c r="B9" s="9"/>
      <c r="C9" s="11" t="s">
        <v>1</v>
      </c>
      <c r="D9" s="9"/>
      <c r="E9" s="9"/>
      <c r="F9" s="9"/>
      <c r="G9" s="9"/>
      <c r="H9" s="9"/>
      <c r="I9" s="9"/>
    </row>
    <row r="10" spans="2:9" x14ac:dyDescent="0.25">
      <c r="B10" s="9"/>
      <c r="C10" s="9"/>
      <c r="D10" s="9"/>
      <c r="E10" s="9"/>
      <c r="F10" s="9"/>
      <c r="G10" s="9"/>
      <c r="H10" s="9"/>
      <c r="I10" s="9"/>
    </row>
    <row r="11" spans="2:9" ht="30" x14ac:dyDescent="0.25">
      <c r="B11" s="9"/>
      <c r="C11" s="11" t="s">
        <v>2</v>
      </c>
      <c r="D11" s="11" t="s">
        <v>5</v>
      </c>
      <c r="E11" s="11" t="s">
        <v>6</v>
      </c>
      <c r="F11" s="11" t="s">
        <v>7</v>
      </c>
      <c r="G11" s="11" t="s">
        <v>8</v>
      </c>
      <c r="H11" s="9"/>
      <c r="I11" s="9"/>
    </row>
    <row r="12" spans="2:9" x14ac:dyDescent="0.25">
      <c r="B12" s="9"/>
      <c r="C12" s="9" t="s">
        <v>3</v>
      </c>
      <c r="D12" s="13"/>
      <c r="E12" s="14"/>
      <c r="F12" s="7">
        <f>(D12/261)</f>
        <v>0</v>
      </c>
      <c r="G12" s="7">
        <f t="shared" ref="G12:G21" si="0">(F12*E12)</f>
        <v>0</v>
      </c>
      <c r="H12" s="9"/>
      <c r="I12" s="9"/>
    </row>
    <row r="13" spans="2:9" x14ac:dyDescent="0.25">
      <c r="B13" s="9"/>
      <c r="C13" s="15" t="s">
        <v>4</v>
      </c>
      <c r="D13" s="13"/>
      <c r="E13" s="14"/>
      <c r="F13" s="7">
        <f t="shared" ref="F13:F21" si="1">(D13/261)</f>
        <v>0</v>
      </c>
      <c r="G13" s="7">
        <f t="shared" si="0"/>
        <v>0</v>
      </c>
      <c r="H13" s="9"/>
      <c r="I13" s="9"/>
    </row>
    <row r="14" spans="2:9" x14ac:dyDescent="0.25">
      <c r="B14" s="9"/>
      <c r="C14" s="9" t="s">
        <v>9</v>
      </c>
      <c r="D14" s="13"/>
      <c r="E14" s="14"/>
      <c r="F14" s="7">
        <f t="shared" si="1"/>
        <v>0</v>
      </c>
      <c r="G14" s="7">
        <f t="shared" si="0"/>
        <v>0</v>
      </c>
      <c r="H14" s="9"/>
      <c r="I14" s="9"/>
    </row>
    <row r="15" spans="2:9" x14ac:dyDescent="0.25">
      <c r="B15" s="9"/>
      <c r="C15" s="9" t="s">
        <v>10</v>
      </c>
      <c r="D15" s="13"/>
      <c r="E15" s="14"/>
      <c r="F15" s="7">
        <f t="shared" si="1"/>
        <v>0</v>
      </c>
      <c r="G15" s="7">
        <f t="shared" si="0"/>
        <v>0</v>
      </c>
      <c r="H15" s="9"/>
      <c r="I15" s="9"/>
    </row>
    <row r="16" spans="2:9" x14ac:dyDescent="0.25">
      <c r="B16" s="9"/>
      <c r="C16" s="9" t="s">
        <v>11</v>
      </c>
      <c r="D16" s="13"/>
      <c r="E16" s="14"/>
      <c r="F16" s="7">
        <f t="shared" si="1"/>
        <v>0</v>
      </c>
      <c r="G16" s="7">
        <f t="shared" si="0"/>
        <v>0</v>
      </c>
      <c r="H16" s="9"/>
      <c r="I16" s="9"/>
    </row>
    <row r="17" spans="2:9" x14ac:dyDescent="0.25">
      <c r="B17" s="9"/>
      <c r="C17" s="16"/>
      <c r="D17" s="13"/>
      <c r="E17" s="14"/>
      <c r="F17" s="7">
        <f t="shared" si="1"/>
        <v>0</v>
      </c>
      <c r="G17" s="7">
        <f t="shared" si="0"/>
        <v>0</v>
      </c>
      <c r="H17" s="9"/>
      <c r="I17" s="9"/>
    </row>
    <row r="18" spans="2:9" x14ac:dyDescent="0.25">
      <c r="B18" s="9"/>
      <c r="C18" s="16"/>
      <c r="D18" s="13"/>
      <c r="E18" s="14"/>
      <c r="F18" s="7">
        <f t="shared" si="1"/>
        <v>0</v>
      </c>
      <c r="G18" s="7">
        <f t="shared" si="0"/>
        <v>0</v>
      </c>
      <c r="H18" s="9"/>
      <c r="I18" s="9"/>
    </row>
    <row r="19" spans="2:9" x14ac:dyDescent="0.25">
      <c r="B19" s="9"/>
      <c r="C19" s="16"/>
      <c r="D19" s="13"/>
      <c r="E19" s="14"/>
      <c r="F19" s="7">
        <f t="shared" si="1"/>
        <v>0</v>
      </c>
      <c r="G19" s="7">
        <f t="shared" si="0"/>
        <v>0</v>
      </c>
      <c r="H19" s="9"/>
      <c r="I19" s="9"/>
    </row>
    <row r="20" spans="2:9" x14ac:dyDescent="0.25">
      <c r="B20" s="9"/>
      <c r="C20" s="16"/>
      <c r="D20" s="13"/>
      <c r="E20" s="14"/>
      <c r="F20" s="7">
        <f t="shared" si="1"/>
        <v>0</v>
      </c>
      <c r="G20" s="7">
        <f t="shared" si="0"/>
        <v>0</v>
      </c>
      <c r="H20" s="9"/>
      <c r="I20" s="9"/>
    </row>
    <row r="21" spans="2:9" x14ac:dyDescent="0.25">
      <c r="B21" s="9"/>
      <c r="C21" s="16"/>
      <c r="D21" s="13"/>
      <c r="E21" s="14"/>
      <c r="F21" s="7">
        <f t="shared" si="1"/>
        <v>0</v>
      </c>
      <c r="G21" s="7">
        <f t="shared" si="0"/>
        <v>0</v>
      </c>
      <c r="H21" s="9"/>
      <c r="I21" s="9"/>
    </row>
    <row r="22" spans="2:9" x14ac:dyDescent="0.25">
      <c r="B22" s="9"/>
      <c r="C22" s="9"/>
      <c r="D22" s="9"/>
      <c r="E22" s="9"/>
      <c r="F22" s="8"/>
      <c r="G22" s="7">
        <f>SUM(G12:G21)</f>
        <v>0</v>
      </c>
      <c r="H22" s="11" t="s">
        <v>12</v>
      </c>
      <c r="I22" s="9"/>
    </row>
    <row r="23" spans="2:9" x14ac:dyDescent="0.25">
      <c r="B23" s="9"/>
      <c r="C23" s="9"/>
      <c r="D23" s="9"/>
      <c r="E23" s="9"/>
      <c r="F23" s="9"/>
      <c r="G23" s="9"/>
      <c r="H23" s="9"/>
      <c r="I23" s="9"/>
    </row>
    <row r="25" spans="2:9" x14ac:dyDescent="0.25">
      <c r="B25" s="9"/>
      <c r="C25" s="9"/>
      <c r="D25" s="9"/>
      <c r="E25" s="9"/>
      <c r="F25" s="9"/>
      <c r="G25" s="9"/>
      <c r="H25" s="9"/>
      <c r="I25" s="9"/>
    </row>
    <row r="26" spans="2:9" x14ac:dyDescent="0.25">
      <c r="B26" s="9"/>
      <c r="C26" s="9"/>
      <c r="D26" s="9"/>
      <c r="E26" s="9"/>
      <c r="F26" s="9"/>
      <c r="G26" s="17"/>
      <c r="H26" s="9"/>
      <c r="I26" s="9"/>
    </row>
    <row r="27" spans="2:9" x14ac:dyDescent="0.25">
      <c r="B27" s="9"/>
      <c r="C27" s="11" t="s">
        <v>61</v>
      </c>
      <c r="D27" s="9"/>
      <c r="E27" s="9"/>
      <c r="F27" s="9"/>
      <c r="G27" s="16"/>
      <c r="H27" s="9"/>
      <c r="I27" s="9"/>
    </row>
    <row r="28" spans="2:9" x14ac:dyDescent="0.25">
      <c r="B28" s="9"/>
      <c r="C28" s="9"/>
      <c r="D28" s="9"/>
      <c r="E28" s="9"/>
      <c r="F28" s="9"/>
      <c r="G28" s="9"/>
      <c r="H28" s="9"/>
      <c r="I28" s="9"/>
    </row>
    <row r="30" spans="2:9" x14ac:dyDescent="0.25">
      <c r="B30" s="9"/>
      <c r="C30" s="9"/>
      <c r="D30" s="9"/>
      <c r="E30" s="9"/>
      <c r="F30" s="9"/>
      <c r="G30" s="9"/>
      <c r="H30" s="9"/>
      <c r="I30" s="9"/>
    </row>
    <row r="31" spans="2:9" ht="30" x14ac:dyDescent="0.25">
      <c r="B31" s="9"/>
      <c r="C31" s="11" t="s">
        <v>15</v>
      </c>
      <c r="D31" s="9"/>
      <c r="E31" s="11" t="s">
        <v>16</v>
      </c>
      <c r="F31" s="11" t="s">
        <v>17</v>
      </c>
      <c r="G31" s="11" t="s">
        <v>18</v>
      </c>
      <c r="H31" s="9"/>
      <c r="I31" s="9"/>
    </row>
    <row r="32" spans="2:9" x14ac:dyDescent="0.25">
      <c r="B32" s="9"/>
      <c r="C32" s="18" t="s">
        <v>22</v>
      </c>
      <c r="D32" s="9"/>
      <c r="E32" s="9"/>
      <c r="F32" s="9"/>
      <c r="G32" s="9"/>
      <c r="H32" s="9"/>
      <c r="I32" s="9"/>
    </row>
    <row r="33" spans="2:9" x14ac:dyDescent="0.25">
      <c r="B33" s="9"/>
      <c r="C33" s="16"/>
      <c r="D33" s="9"/>
      <c r="E33" s="16"/>
      <c r="F33" s="13"/>
      <c r="G33" s="7">
        <f>(E33*F33)</f>
        <v>0</v>
      </c>
      <c r="H33" s="9"/>
      <c r="I33" s="9"/>
    </row>
    <row r="34" spans="2:9" x14ac:dyDescent="0.25">
      <c r="B34" s="9"/>
      <c r="C34" s="16"/>
      <c r="D34" s="9"/>
      <c r="E34" s="16"/>
      <c r="F34" s="13"/>
      <c r="G34" s="7">
        <f>(E34*F34)</f>
        <v>0</v>
      </c>
      <c r="H34" s="9"/>
      <c r="I34" s="9"/>
    </row>
    <row r="35" spans="2:9" x14ac:dyDescent="0.25">
      <c r="B35" s="9"/>
      <c r="C35" s="16"/>
      <c r="D35" s="9"/>
      <c r="E35" s="16"/>
      <c r="F35" s="13"/>
      <c r="G35" s="7">
        <f>(E35*F35)</f>
        <v>0</v>
      </c>
      <c r="H35" s="9"/>
      <c r="I35" s="9"/>
    </row>
    <row r="36" spans="2:9" x14ac:dyDescent="0.25">
      <c r="B36" s="9"/>
      <c r="C36" s="16"/>
      <c r="D36" s="9"/>
      <c r="E36" s="16"/>
      <c r="F36" s="13"/>
      <c r="G36" s="7">
        <f>(E36*F36)</f>
        <v>0</v>
      </c>
      <c r="H36" s="9"/>
      <c r="I36" s="9"/>
    </row>
    <row r="37" spans="2:9" x14ac:dyDescent="0.25">
      <c r="B37" s="9"/>
      <c r="C37" s="16"/>
      <c r="D37" s="9"/>
      <c r="E37" s="16"/>
      <c r="F37" s="13"/>
      <c r="G37" s="7">
        <f>(E37*F37)</f>
        <v>0</v>
      </c>
      <c r="H37" s="9"/>
      <c r="I37" s="9"/>
    </row>
    <row r="38" spans="2:9" x14ac:dyDescent="0.25">
      <c r="B38" s="9"/>
      <c r="C38" s="9"/>
      <c r="D38" s="9"/>
      <c r="E38" s="9"/>
      <c r="F38" s="9"/>
      <c r="G38" s="7">
        <f>SUM(G33:G37)</f>
        <v>0</v>
      </c>
      <c r="H38" s="11" t="s">
        <v>12</v>
      </c>
      <c r="I38" s="9"/>
    </row>
    <row r="39" spans="2:9" x14ac:dyDescent="0.25">
      <c r="B39" s="9"/>
      <c r="C39" s="9"/>
      <c r="D39" s="9"/>
      <c r="E39" s="9"/>
      <c r="F39" s="9"/>
      <c r="G39" s="9"/>
      <c r="H39" s="9"/>
      <c r="I39" s="9"/>
    </row>
    <row r="41" spans="2:9" x14ac:dyDescent="0.25">
      <c r="B41" s="9"/>
      <c r="C41" s="9"/>
      <c r="D41" s="9"/>
      <c r="E41" s="9"/>
      <c r="F41" s="9"/>
      <c r="G41" s="9"/>
      <c r="H41" s="9"/>
      <c r="I41" s="9"/>
    </row>
    <row r="42" spans="2:9" ht="15" customHeight="1" x14ac:dyDescent="0.25">
      <c r="B42" s="9"/>
      <c r="C42" s="9"/>
      <c r="D42" s="39" t="s">
        <v>19</v>
      </c>
      <c r="E42" s="39"/>
      <c r="F42" s="39"/>
      <c r="G42" s="7">
        <f>SUM(G22+G27+G38)</f>
        <v>0</v>
      </c>
      <c r="H42" s="9"/>
      <c r="I42" s="9"/>
    </row>
    <row r="43" spans="2:9" ht="15" customHeight="1" x14ac:dyDescent="0.25">
      <c r="B43" s="9"/>
      <c r="C43" s="9"/>
      <c r="D43" s="39" t="s">
        <v>20</v>
      </c>
      <c r="E43" s="40"/>
      <c r="F43" s="40"/>
      <c r="G43" s="7">
        <f>(G42-G27)*0.25</f>
        <v>0</v>
      </c>
      <c r="H43" s="9"/>
      <c r="I43" s="9"/>
    </row>
    <row r="44" spans="2:9" ht="17.25" customHeight="1" x14ac:dyDescent="0.25">
      <c r="B44" s="9"/>
      <c r="C44" s="9"/>
      <c r="D44" s="39" t="s">
        <v>21</v>
      </c>
      <c r="E44" s="39"/>
      <c r="F44" s="39"/>
      <c r="G44" s="7">
        <f>(G42+G43)</f>
        <v>0</v>
      </c>
      <c r="H44" s="9"/>
      <c r="I44" s="9"/>
    </row>
    <row r="45" spans="2:9" x14ac:dyDescent="0.25">
      <c r="B45" s="9"/>
      <c r="C45" s="9"/>
      <c r="D45" s="9"/>
      <c r="E45" s="9"/>
      <c r="F45" s="9"/>
      <c r="G45" s="9"/>
      <c r="H45" s="9"/>
      <c r="I45" s="9"/>
    </row>
  </sheetData>
  <sheetProtection algorithmName="SHA-512" hashValue="qewybrhYWO79aV0qG45EmB5zGv0t4QRSKriCU2I0N1JlyXTBF+MOHRUOeX51hp8AMjd7x3PUvEydennO4oNzzA==" saltValue="cOeENszrS+yX+xcFLwl5KQ==" spinCount="100000" sheet="1" objects="1" scenarios="1"/>
  <protectedRanges>
    <protectedRange sqref="C2" name="Headings_3"/>
  </protectedRanges>
  <mergeCells count="4">
    <mergeCell ref="D42:F42"/>
    <mergeCell ref="D43:F43"/>
    <mergeCell ref="D44:F44"/>
    <mergeCell ref="E2:I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prompt="Select your institution from the drop-down list, or enter if not listed" xr:uid="{348C39A1-1682-40E8-BD51-6BBF4A5A4C0A}">
          <x14:formula1>
            <xm:f>'BUDGETS AND GUIDANCE'!$C$3:$C$21</xm:f>
          </x14:formula1>
          <xm:sqref>C2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BUDGETS AND GUIDANCE</vt:lpstr>
      <vt:lpstr>PROJECT COSTS</vt:lpstr>
    </vt:vector>
  </TitlesOfParts>
  <Company>The Natural History Museum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Hardy</dc:creator>
  <cp:lastModifiedBy>Scott Wilson</cp:lastModifiedBy>
  <dcterms:created xsi:type="dcterms:W3CDTF">2020-02-11T12:21:20Z</dcterms:created>
  <dcterms:modified xsi:type="dcterms:W3CDTF">2020-02-19T10:22:48Z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468bb2f-375f-4da4-ad51-26dc7a2b175f_Enabled">
    <vt:lpwstr>true</vt:lpwstr>
  </property>
  <property fmtid="{D5CDD505-2E9C-101B-9397-08002B2CF9AE}" pid="3" name="MSIP_Label_7468bb2f-375f-4da4-ad51-26dc7a2b175f_SetDate">
    <vt:lpwstr>2020-02-11T12:21:21Z</vt:lpwstr>
  </property>
  <property fmtid="{D5CDD505-2E9C-101B-9397-08002B2CF9AE}" pid="4" name="MSIP_Label_7468bb2f-375f-4da4-ad51-26dc7a2b175f_Method">
    <vt:lpwstr>Standard</vt:lpwstr>
  </property>
  <property fmtid="{D5CDD505-2E9C-101B-9397-08002B2CF9AE}" pid="5" name="MSIP_Label_7468bb2f-375f-4da4-ad51-26dc7a2b175f_Name">
    <vt:lpwstr>OFFICIAL</vt:lpwstr>
  </property>
  <property fmtid="{D5CDD505-2E9C-101B-9397-08002B2CF9AE}" pid="6" name="MSIP_Label_7468bb2f-375f-4da4-ad51-26dc7a2b175f_SiteId">
    <vt:lpwstr>73a29c01-4e78-437f-a0d4-c8553e1960c1</vt:lpwstr>
  </property>
  <property fmtid="{D5CDD505-2E9C-101B-9397-08002B2CF9AE}" pid="7" name="MSIP_Label_7468bb2f-375f-4da4-ad51-26dc7a2b175f_ActionId">
    <vt:lpwstr>8720aed7-cdf7-4fb6-853d-00002f8fa667</vt:lpwstr>
  </property>
  <property fmtid="{D5CDD505-2E9C-101B-9397-08002B2CF9AE}" pid="8" name="MSIP_Label_7468bb2f-375f-4da4-ad51-26dc7a2b175f_ContentBits">
    <vt:lpwstr>0</vt:lpwstr>
  </property>
</Properties>
</file>